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vfs01\hv\Building\Estimate Sheet - Residential\"/>
    </mc:Choice>
  </mc:AlternateContent>
  <xr:revisionPtr revIDLastSave="0" documentId="13_ncr:1_{59BB8294-40AD-4623-86EF-F97715E0D848}" xr6:coauthVersionLast="47" xr6:coauthVersionMax="47" xr10:uidLastSave="{00000000-0000-0000-0000-000000000000}"/>
  <bookViews>
    <workbookView xWindow="2580" yWindow="4515" windowWidth="16755" windowHeight="14040" xr2:uid="{00000000-000D-0000-FFFF-FFFF00000000}"/>
  </bookViews>
  <sheets>
    <sheet name="Estimate" sheetId="1" r:id="rId1"/>
  </sheets>
  <definedNames>
    <definedName name="_xlnm.Print_Area" localSheetId="0">Estimate!$A$1:$I$43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15" i="1" l="1"/>
  <c r="F18" i="1" s="1"/>
  <c r="F40" i="1" l="1"/>
  <c r="F39" i="1"/>
  <c r="F24" i="1"/>
  <c r="F33" i="1" l="1"/>
  <c r="F13" i="1" l="1"/>
  <c r="F25" i="1" l="1"/>
  <c r="F23" i="1"/>
  <c r="I23" i="1" s="1"/>
  <c r="F17" i="1" l="1"/>
  <c r="F32" i="1"/>
  <c r="F42" i="1"/>
  <c r="F19" i="1" l="1"/>
  <c r="D15" i="1"/>
  <c r="I19" i="1" l="1"/>
  <c r="I25" i="1" l="1"/>
  <c r="F34" i="1" l="1"/>
  <c r="F36" i="1" s="1"/>
</calcChain>
</file>

<file path=xl/sharedStrings.xml><?xml version="1.0" encoding="utf-8"?>
<sst xmlns="http://schemas.openxmlformats.org/spreadsheetml/2006/main" count="63" uniqueCount="55">
  <si>
    <t>Erosion Permit</t>
  </si>
  <si>
    <t>Sewer Permit</t>
  </si>
  <si>
    <t>Fees</t>
  </si>
  <si>
    <t>Transportation SDC</t>
  </si>
  <si>
    <t>Mechanical Permit</t>
  </si>
  <si>
    <t>Less Deposit for Plan Review</t>
  </si>
  <si>
    <t>Fees:</t>
  </si>
  <si>
    <t>Balance Due at Permit Pick-up</t>
  </si>
  <si>
    <r>
      <t xml:space="preserve">Storm SDC </t>
    </r>
    <r>
      <rPr>
        <sz val="8"/>
        <rFont val="Arial"/>
        <family val="2"/>
      </rPr>
      <t>(.072 x impervious)</t>
    </r>
  </si>
  <si>
    <t>Plan Information/Valuation:</t>
  </si>
  <si>
    <t>Other Structure Area - sf</t>
  </si>
  <si>
    <t>Permit Fee Schedule - Residential</t>
  </si>
  <si>
    <t>Estimate Only</t>
  </si>
  <si>
    <t>Total SDC's &amp; Fees (paid to WES &amp; Sunrise Water Authority)</t>
  </si>
  <si>
    <t>Other SDC's &amp; Fees (paid to WES &amp; Sunrise Water Authority)</t>
  </si>
  <si>
    <t>Parks SDC</t>
  </si>
  <si>
    <t>Total Fees Paid to Happy Valley</t>
  </si>
  <si>
    <t>sf</t>
  </si>
  <si>
    <r>
      <t xml:space="preserve">State Surcharge-Building Permit </t>
    </r>
    <r>
      <rPr>
        <sz val="8"/>
        <rFont val="Arial"/>
        <family val="2"/>
      </rPr>
      <t>(12% of Building Permit)</t>
    </r>
  </si>
  <si>
    <r>
      <t xml:space="preserve">State Surcharge-Mechanical </t>
    </r>
    <r>
      <rPr>
        <sz val="8"/>
        <rFont val="Arial"/>
        <family val="2"/>
      </rPr>
      <t>(12% of Mechanical Permit)</t>
    </r>
  </si>
  <si>
    <r>
      <t xml:space="preserve">State Surcharge-Plumbing </t>
    </r>
    <r>
      <rPr>
        <sz val="8"/>
        <rFont val="Arial"/>
        <family val="2"/>
      </rPr>
      <t>(12% of Plumbing Permit)</t>
    </r>
  </si>
  <si>
    <t xml:space="preserve">Building Permit Total </t>
  </si>
  <si>
    <t>Mechanical Permit Total</t>
  </si>
  <si>
    <t>Plumbing Permit Total</t>
  </si>
  <si>
    <t>16000 SE Misty Drive, Happy Valley, Oregon 97086</t>
  </si>
  <si>
    <t>(Total Fees less Plan Review Deposit)</t>
  </si>
  <si>
    <t>Paid Plan Review</t>
  </si>
  <si>
    <t>Economic &amp; Community Development</t>
  </si>
  <si>
    <r>
      <t xml:space="preserve">Structural Plan Review Fee </t>
    </r>
    <r>
      <rPr>
        <sz val="8"/>
        <rFont val="Arial"/>
        <family val="2"/>
      </rPr>
      <t>(65% of building permit)</t>
    </r>
  </si>
  <si>
    <t>Structural Building Permit Fee</t>
  </si>
  <si>
    <r>
      <t xml:space="preserve">Planning Review Fee </t>
    </r>
    <r>
      <rPr>
        <sz val="8"/>
        <rFont val="Arial"/>
        <family val="2"/>
      </rPr>
      <t>- single-family detached and attached, duplex and trip</t>
    </r>
  </si>
  <si>
    <t xml:space="preserve">Plumbing Permit  </t>
  </si>
  <si>
    <r>
      <t>WES - Water Environment Services,</t>
    </r>
    <r>
      <rPr>
        <sz val="8"/>
        <rFont val="Arial"/>
        <family val="2"/>
      </rPr>
      <t>(verify fee &amp; pay WES at Clackamas Co.)</t>
    </r>
  </si>
  <si>
    <t>Ph: (503) 783-3800     www.happyvalleyor.gov</t>
  </si>
  <si>
    <t xml:space="preserve">
All fees are subject to change, based on information provided by the applicant and/or current rate increases (e.g. SDCs, CETs and Building Cost Valuation (ICC)).</t>
  </si>
  <si>
    <t>Fill in green fields below for a permit fee estimate</t>
  </si>
  <si>
    <t>Number of bathrooms - Round up to nearest whole number</t>
  </si>
  <si>
    <r>
      <t xml:space="preserve">Electrical Permit                  </t>
    </r>
    <r>
      <rPr>
        <b/>
        <sz val="9"/>
        <rFont val="Arial"/>
        <family val="2"/>
      </rPr>
      <t xml:space="preserve">// </t>
    </r>
    <r>
      <rPr>
        <b/>
        <sz val="8"/>
        <rFont val="Arial"/>
        <family val="2"/>
      </rPr>
      <t>OBTAIN AT CLACKAMAS COUNTY //</t>
    </r>
  </si>
  <si>
    <r>
      <t xml:space="preserve">WES - Storm SDC + Plan Review </t>
    </r>
    <r>
      <rPr>
        <sz val="8"/>
        <rFont val="Arial"/>
        <family val="2"/>
      </rPr>
      <t>(verify fee &amp; pay WES at Clackamas Co)</t>
    </r>
  </si>
  <si>
    <r>
      <t xml:space="preserve">Water Meter (5/8"x3/4") SDC </t>
    </r>
    <r>
      <rPr>
        <sz val="8"/>
        <rFont val="Arial"/>
        <family val="2"/>
      </rPr>
      <t>(verify fee &amp; pay at Sunrise Water Authority)</t>
    </r>
  </si>
  <si>
    <r>
      <t xml:space="preserve">Metro Excise Tax </t>
    </r>
    <r>
      <rPr>
        <sz val="8"/>
        <rFont val="Arial"/>
        <family val="2"/>
      </rPr>
      <t>(if valuation &gt; $100,000 then tax = .0012 x valuation)</t>
    </r>
  </si>
  <si>
    <r>
      <t>Total "Valuation"</t>
    </r>
    <r>
      <rPr>
        <sz val="6"/>
        <rFont val="Arial"/>
        <family val="2"/>
      </rPr>
      <t>(used only for setting Permit Fees, does not include land costs)</t>
    </r>
  </si>
  <si>
    <r>
      <t>CET School Const. Excise Tax</t>
    </r>
    <r>
      <rPr>
        <sz val="8"/>
        <rFont val="Arial"/>
        <family val="2"/>
      </rPr>
      <t xml:space="preserve"> (1.67$/sf x House SF, exclude garage &amp; decks) </t>
    </r>
  </si>
  <si>
    <t xml:space="preserve">Rate from Happy Valley Bldg. 8.1.2025 </t>
  </si>
  <si>
    <t>Rate From WES 11.1.2025</t>
  </si>
  <si>
    <t>Rate from School Dist. 7.1.2025</t>
  </si>
  <si>
    <t>Rate from Happy Valley Engr. 7.1.2025</t>
  </si>
  <si>
    <r>
      <t xml:space="preserve">House - sf x 175.92 $/sf </t>
    </r>
    <r>
      <rPr>
        <sz val="8"/>
        <rFont val="Arial"/>
        <family val="2"/>
      </rPr>
      <t>(based on ICC BVD Feb 2026 rate)</t>
    </r>
  </si>
  <si>
    <t>Garage - sf x 71.07 $/sf</t>
  </si>
  <si>
    <r>
      <t xml:space="preserve">Decks - sf x 35.54 $/sf </t>
    </r>
    <r>
      <rPr>
        <sz val="8"/>
        <rFont val="Arial"/>
        <family val="2"/>
      </rPr>
      <t>(50% of Garage rate OAR 918-050-0100)</t>
    </r>
  </si>
  <si>
    <r>
      <t xml:space="preserve">Covered Patio / Deck - sf x 35.54 $/sf </t>
    </r>
    <r>
      <rPr>
        <sz val="8"/>
        <rFont val="Arial"/>
        <family val="2"/>
      </rPr>
      <t>(50% of Garage rate)</t>
    </r>
  </si>
  <si>
    <t>Unfin. Bsmt - sf x 31.50 $/sf</t>
  </si>
  <si>
    <t>Public Works: Right -of-Way Permit Fee ($170 min. or 5%)</t>
  </si>
  <si>
    <t>Rate From SWA 4.15.2026</t>
  </si>
  <si>
    <t>Rev. 4.15.2026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</si>
</sst>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;[Red]&quot;$&quot;#,##0.00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6"/>
      <name val="Arial"/>
      <family val="2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4" fillId="0" borderId="3" xfId="0" applyFont="1" applyBorder="1"/>
    <xf numFmtId="0" fontId="5" fillId="0" borderId="0" xfId="0" applyFont="1"/>
    <xf numFmtId="0" fontId="2" fillId="0" borderId="3" xfId="0" applyFont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4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right" wrapText="1"/>
    </xf>
    <xf numFmtId="0" fontId="7" fillId="0" borderId="0" xfId="0" applyFont="1"/>
    <xf numFmtId="0" fontId="3" fillId="0" borderId="3" xfId="0" applyFont="1" applyBorder="1"/>
    <xf numFmtId="0" fontId="7" fillId="0" borderId="1" xfId="0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64" fontId="4" fillId="0" borderId="3" xfId="0" applyNumberFormat="1" applyFont="1" applyBorder="1" applyAlignment="1">
      <alignment horizontal="right"/>
    </xf>
    <xf numFmtId="44" fontId="2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3" fillId="0" borderId="1" xfId="0" applyFont="1" applyBorder="1"/>
    <xf numFmtId="44" fontId="3" fillId="0" borderId="3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0" fontId="3" fillId="0" borderId="0" xfId="0" applyFont="1" applyAlignment="1">
      <alignment horizontal="left"/>
    </xf>
    <xf numFmtId="164" fontId="2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11" fillId="0" borderId="0" xfId="0" applyFont="1"/>
    <xf numFmtId="0" fontId="11" fillId="0" borderId="0" xfId="0" quotePrefix="1" applyFont="1"/>
    <xf numFmtId="164" fontId="7" fillId="0" borderId="1" xfId="0" applyNumberFormat="1" applyFont="1" applyBorder="1"/>
    <xf numFmtId="0" fontId="12" fillId="0" borderId="0" xfId="0" applyFont="1"/>
    <xf numFmtId="44" fontId="3" fillId="0" borderId="0" xfId="0" applyNumberFormat="1" applyFont="1"/>
    <xf numFmtId="0" fontId="12" fillId="0" borderId="3" xfId="0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/>
    <xf numFmtId="0" fontId="15" fillId="0" borderId="0" xfId="0" applyFont="1"/>
    <xf numFmtId="0" fontId="6" fillId="0" borderId="1" xfId="0" applyFont="1" applyBorder="1"/>
    <xf numFmtId="0" fontId="5" fillId="0" borderId="1" xfId="0" applyFont="1" applyBorder="1"/>
    <xf numFmtId="1" fontId="3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 applyAlignment="1">
      <alignment horizontal="right"/>
    </xf>
    <xf numFmtId="9" fontId="4" fillId="0" borderId="1" xfId="0" applyNumberFormat="1" applyFont="1" applyBorder="1"/>
    <xf numFmtId="0" fontId="3" fillId="2" borderId="9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3" fillId="0" borderId="10" xfId="0" applyFont="1" applyBorder="1"/>
    <xf numFmtId="0" fontId="0" fillId="0" borderId="10" xfId="0" applyBorder="1"/>
    <xf numFmtId="164" fontId="3" fillId="0" borderId="10" xfId="0" applyNumberFormat="1" applyFont="1" applyBorder="1"/>
    <xf numFmtId="164" fontId="4" fillId="0" borderId="3" xfId="0" applyNumberFormat="1" applyFont="1" applyBorder="1"/>
    <xf numFmtId="0" fontId="17" fillId="0" borderId="0" xfId="0" applyFont="1"/>
    <xf numFmtId="164" fontId="3" fillId="4" borderId="0" xfId="0" applyNumberFormat="1" applyFont="1" applyFill="1"/>
    <xf numFmtId="0" fontId="3" fillId="0" borderId="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CADF"/>
      <color rgb="FF9EB3D2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1</xdr:col>
      <xdr:colOff>1504950</xdr:colOff>
      <xdr:row>4</xdr:row>
      <xdr:rowOff>216044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438275" cy="1111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I47" sqref="I47"/>
    </sheetView>
  </sheetViews>
  <sheetFormatPr defaultRowHeight="12.75" x14ac:dyDescent="0.2"/>
  <cols>
    <col min="1" max="1" width="1.7109375" customWidth="1"/>
    <col min="2" max="2" width="24.42578125" customWidth="1"/>
    <col min="3" max="3" width="22.140625" customWidth="1"/>
    <col min="4" max="4" width="8" customWidth="1"/>
    <col min="5" max="5" width="2.5703125" customWidth="1"/>
    <col min="6" max="6" width="11.28515625" customWidth="1"/>
    <col min="7" max="7" width="2.7109375" customWidth="1"/>
    <col min="8" max="8" width="17" customWidth="1"/>
    <col min="9" max="9" width="11.140625" customWidth="1"/>
    <col min="10" max="10" width="2.140625" customWidth="1"/>
    <col min="11" max="11" width="12.5703125" bestFit="1" customWidth="1"/>
    <col min="12" max="12" width="10.140625" style="47" bestFit="1" customWidth="1"/>
    <col min="13" max="13" width="9.140625" customWidth="1"/>
    <col min="14" max="14" width="8.85546875" style="47" bestFit="1" customWidth="1"/>
    <col min="15" max="15" width="7" customWidth="1"/>
    <col min="16" max="16" width="8.5703125" customWidth="1"/>
    <col min="17" max="17" width="2.140625" customWidth="1"/>
    <col min="18" max="18" width="14" customWidth="1"/>
    <col min="19" max="19" width="15" customWidth="1"/>
  </cols>
  <sheetData>
    <row r="1" spans="1:12" ht="24" customHeight="1" x14ac:dyDescent="0.2">
      <c r="A1" s="11"/>
      <c r="B1" s="72"/>
      <c r="C1" s="75" t="s">
        <v>27</v>
      </c>
      <c r="D1" s="75"/>
      <c r="E1" s="75"/>
      <c r="F1" s="75"/>
      <c r="G1" s="75"/>
      <c r="H1" s="75"/>
      <c r="I1" s="76"/>
    </row>
    <row r="2" spans="1:12" ht="21.75" customHeight="1" x14ac:dyDescent="0.2">
      <c r="A2" s="12"/>
      <c r="B2" s="73"/>
      <c r="C2" s="77" t="s">
        <v>11</v>
      </c>
      <c r="D2" s="77"/>
      <c r="E2" s="77"/>
      <c r="F2" s="77"/>
      <c r="G2" s="77"/>
      <c r="H2" s="77"/>
      <c r="I2" s="78"/>
    </row>
    <row r="3" spans="1:12" x14ac:dyDescent="0.2">
      <c r="A3" s="12"/>
      <c r="B3" s="73"/>
      <c r="C3" s="79" t="s">
        <v>24</v>
      </c>
      <c r="D3" s="79"/>
      <c r="E3" s="79"/>
      <c r="F3" s="79"/>
      <c r="G3" s="79"/>
      <c r="H3" s="79"/>
      <c r="I3" s="80"/>
    </row>
    <row r="4" spans="1:12" ht="15" customHeight="1" x14ac:dyDescent="0.2">
      <c r="A4" s="12"/>
      <c r="B4" s="73"/>
      <c r="C4" s="79" t="s">
        <v>33</v>
      </c>
      <c r="D4" s="79"/>
      <c r="E4" s="79"/>
      <c r="F4" s="79"/>
      <c r="G4" s="79"/>
      <c r="H4" s="79"/>
      <c r="I4" s="80"/>
      <c r="K4" s="16"/>
    </row>
    <row r="5" spans="1:12" ht="28.5" customHeight="1" x14ac:dyDescent="0.25">
      <c r="A5" s="13"/>
      <c r="B5" s="74"/>
      <c r="C5" s="82" t="s">
        <v>34</v>
      </c>
      <c r="D5" s="82"/>
      <c r="E5" s="82"/>
      <c r="F5" s="82"/>
      <c r="G5" s="82"/>
      <c r="H5" s="82"/>
      <c r="I5" s="83"/>
      <c r="L5" s="52"/>
    </row>
    <row r="6" spans="1:12" ht="20.25" x14ac:dyDescent="0.3">
      <c r="A6" s="12"/>
      <c r="B6" s="84" t="s">
        <v>35</v>
      </c>
      <c r="C6" s="85"/>
      <c r="D6" s="85"/>
      <c r="E6" s="85"/>
      <c r="F6" s="85"/>
      <c r="G6" s="85"/>
      <c r="H6" s="85"/>
      <c r="I6" s="86"/>
    </row>
    <row r="7" spans="1:12" x14ac:dyDescent="0.2">
      <c r="A7" s="12"/>
      <c r="B7" s="7" t="s">
        <v>9</v>
      </c>
      <c r="C7" s="19"/>
      <c r="D7" s="19"/>
      <c r="E7" s="19"/>
      <c r="F7" s="19"/>
      <c r="G7" s="9"/>
      <c r="H7" s="5"/>
      <c r="I7" s="58"/>
    </row>
    <row r="8" spans="1:12" x14ac:dyDescent="0.2">
      <c r="A8" s="12"/>
      <c r="B8" s="69" t="s">
        <v>36</v>
      </c>
      <c r="C8" s="19"/>
      <c r="D8" s="63">
        <v>0</v>
      </c>
      <c r="E8" s="43"/>
      <c r="F8" s="19"/>
      <c r="G8" s="9"/>
      <c r="H8" s="3"/>
      <c r="I8" s="60"/>
    </row>
    <row r="9" spans="1:12" x14ac:dyDescent="0.2">
      <c r="A9" s="12"/>
      <c r="B9" s="9" t="s">
        <v>47</v>
      </c>
      <c r="C9" s="53"/>
      <c r="D9" s="63">
        <v>0</v>
      </c>
      <c r="E9" s="42" t="s">
        <v>17</v>
      </c>
      <c r="F9" s="14">
        <f>D9*175.92</f>
        <v>0</v>
      </c>
      <c r="G9" s="9"/>
      <c r="H9" s="3"/>
      <c r="I9" s="60"/>
    </row>
    <row r="10" spans="1:12" x14ac:dyDescent="0.2">
      <c r="A10" s="12"/>
      <c r="B10" s="9" t="s">
        <v>48</v>
      </c>
      <c r="C10" s="19"/>
      <c r="D10" s="63">
        <v>0</v>
      </c>
      <c r="E10" s="42" t="s">
        <v>17</v>
      </c>
      <c r="F10" s="14">
        <f>SUM(D10*71.07)</f>
        <v>0</v>
      </c>
      <c r="G10" s="9"/>
      <c r="H10" s="3"/>
      <c r="I10" s="59"/>
    </row>
    <row r="11" spans="1:12" x14ac:dyDescent="0.2">
      <c r="A11" s="12"/>
      <c r="B11" s="9" t="s">
        <v>49</v>
      </c>
      <c r="C11" s="19"/>
      <c r="D11" s="63">
        <v>0</v>
      </c>
      <c r="E11" s="42" t="s">
        <v>17</v>
      </c>
      <c r="F11" s="14">
        <f>D11*35.54</f>
        <v>0</v>
      </c>
      <c r="G11" s="9"/>
      <c r="H11" s="9"/>
      <c r="I11" s="61"/>
    </row>
    <row r="12" spans="1:12" x14ac:dyDescent="0.2">
      <c r="A12" s="12"/>
      <c r="B12" s="9" t="s">
        <v>50</v>
      </c>
      <c r="C12" s="19"/>
      <c r="D12" s="63">
        <v>0</v>
      </c>
      <c r="E12" s="29" t="s">
        <v>17</v>
      </c>
      <c r="F12" s="14">
        <f>D12*35.54</f>
        <v>0</v>
      </c>
      <c r="G12" s="9"/>
      <c r="H12" s="9"/>
      <c r="I12" s="61"/>
    </row>
    <row r="13" spans="1:12" x14ac:dyDescent="0.2">
      <c r="A13" s="12"/>
      <c r="B13" s="9" t="s">
        <v>51</v>
      </c>
      <c r="C13" s="19"/>
      <c r="D13" s="64">
        <v>0</v>
      </c>
      <c r="E13" s="42" t="s">
        <v>17</v>
      </c>
      <c r="F13" s="14">
        <f>D13*31.5</f>
        <v>0</v>
      </c>
      <c r="G13" s="9"/>
      <c r="H13" s="5"/>
      <c r="I13" s="60"/>
    </row>
    <row r="14" spans="1:12" x14ac:dyDescent="0.2">
      <c r="A14" s="12"/>
      <c r="B14" s="4" t="s">
        <v>10</v>
      </c>
      <c r="C14" s="20"/>
      <c r="D14" s="64">
        <v>0</v>
      </c>
      <c r="E14" s="44" t="s">
        <v>17</v>
      </c>
      <c r="F14" s="21">
        <v>0</v>
      </c>
      <c r="G14" s="9"/>
      <c r="H14" s="5"/>
      <c r="I14" s="62"/>
    </row>
    <row r="15" spans="1:12" ht="12" customHeight="1" x14ac:dyDescent="0.2">
      <c r="A15" s="12"/>
      <c r="B15" s="7" t="s">
        <v>41</v>
      </c>
      <c r="C15" s="19"/>
      <c r="D15" s="32">
        <f>SUM(D9+D10+D13)</f>
        <v>0</v>
      </c>
      <c r="E15" s="29" t="s">
        <v>17</v>
      </c>
      <c r="F15" s="55">
        <f>SUM(F9:F14)</f>
        <v>0</v>
      </c>
      <c r="G15" s="9"/>
      <c r="H15" s="5"/>
      <c r="I15" s="62"/>
    </row>
    <row r="16" spans="1:12" ht="22.5" customHeight="1" x14ac:dyDescent="0.2">
      <c r="A16" s="12"/>
      <c r="B16" s="10" t="s">
        <v>6</v>
      </c>
      <c r="C16" s="4"/>
      <c r="D16" s="4"/>
      <c r="E16" s="4"/>
      <c r="F16" s="15" t="s">
        <v>2</v>
      </c>
      <c r="H16" s="9"/>
      <c r="I16" s="1"/>
    </row>
    <row r="17" spans="1:14" x14ac:dyDescent="0.2">
      <c r="A17" s="12"/>
      <c r="B17" s="9" t="s">
        <v>28</v>
      </c>
      <c r="C17" s="3"/>
      <c r="D17" s="3"/>
      <c r="E17" s="3"/>
      <c r="F17" s="41">
        <f>SUM(F18*0.65)</f>
        <v>65.650000000000006</v>
      </c>
      <c r="G17" s="45" t="s">
        <v>43</v>
      </c>
      <c r="I17" s="1"/>
    </row>
    <row r="18" spans="1:14" x14ac:dyDescent="0.2">
      <c r="A18" s="12"/>
      <c r="B18" s="9" t="s">
        <v>29</v>
      </c>
      <c r="C18" s="3"/>
      <c r="D18" s="3"/>
      <c r="E18" s="3"/>
      <c r="F18" s="41">
        <f>IF($F$15&lt;4000,101,IF($F$15&lt;25001,101+ROUNDUP((($F$15-4000)/1000),0)*12.94,IF($F$15&lt;50001,372.74+ROUNDUP((($F$15-25000)/1000),0)*9.48,IF($F$15&lt;100001,609.74+ROUNDUP((($F$15-50000)/1000),0)*6.47,933.24+ROUNDUP((($F$15-100000)/1000),0)*5.42))))</f>
        <v>101</v>
      </c>
      <c r="G18" s="45"/>
      <c r="I18" s="1"/>
    </row>
    <row r="19" spans="1:14" x14ac:dyDescent="0.2">
      <c r="A19" s="12"/>
      <c r="B19" s="3" t="s">
        <v>18</v>
      </c>
      <c r="C19" s="3"/>
      <c r="D19" s="3"/>
      <c r="E19" s="3"/>
      <c r="F19" s="41">
        <f>SUM(F18*0.12)</f>
        <v>12.12</v>
      </c>
      <c r="G19" s="34"/>
      <c r="H19" s="39" t="s">
        <v>21</v>
      </c>
      <c r="I19" s="35">
        <f>SUM(F17:F19)</f>
        <v>178.77</v>
      </c>
    </row>
    <row r="20" spans="1:14" x14ac:dyDescent="0.2">
      <c r="A20" s="12"/>
      <c r="B20" s="9" t="s">
        <v>30</v>
      </c>
      <c r="C20" s="3"/>
      <c r="D20" s="3"/>
      <c r="E20" s="3"/>
      <c r="F20" s="41">
        <v>119</v>
      </c>
      <c r="G20" s="33"/>
      <c r="I20" s="1"/>
    </row>
    <row r="21" spans="1:14" x14ac:dyDescent="0.2">
      <c r="A21" s="12"/>
      <c r="B21" s="9" t="s">
        <v>37</v>
      </c>
      <c r="C21" s="9"/>
      <c r="D21" s="9"/>
      <c r="E21" s="9"/>
      <c r="F21" s="70"/>
      <c r="G21" s="45"/>
      <c r="H21" s="16"/>
      <c r="I21" s="18"/>
    </row>
    <row r="22" spans="1:14" x14ac:dyDescent="0.2">
      <c r="A22" s="12"/>
      <c r="B22" s="3" t="s">
        <v>4</v>
      </c>
      <c r="C22" s="3"/>
      <c r="D22" s="3"/>
      <c r="E22" s="3"/>
      <c r="F22" s="41">
        <v>365</v>
      </c>
      <c r="G22" s="33"/>
      <c r="I22" s="1"/>
    </row>
    <row r="23" spans="1:14" x14ac:dyDescent="0.2">
      <c r="A23" s="12"/>
      <c r="B23" s="3" t="s">
        <v>19</v>
      </c>
      <c r="C23" s="3"/>
      <c r="D23" s="3"/>
      <c r="E23" s="3"/>
      <c r="F23" s="41">
        <f>F22*0.12</f>
        <v>43.8</v>
      </c>
      <c r="G23" s="33"/>
      <c r="H23" s="39" t="s">
        <v>22</v>
      </c>
      <c r="I23" s="35">
        <f>F22+F23</f>
        <v>408.8</v>
      </c>
    </row>
    <row r="24" spans="1:14" ht="15" x14ac:dyDescent="0.25">
      <c r="A24" s="12"/>
      <c r="B24" s="9" t="s">
        <v>31</v>
      </c>
      <c r="C24" s="3"/>
      <c r="D24" s="3"/>
      <c r="E24" s="3"/>
      <c r="F24" s="46">
        <f>IF($D$8=1,813,IF($D$8=2,915,(IF($D$8=3,1016,(IF($D$8=4,1152,(IF($D$8=5,1288,(IF($D$8=6,1424,0))))))))))</f>
        <v>0</v>
      </c>
      <c r="G24" s="40"/>
      <c r="H24" s="56"/>
      <c r="I24" s="1"/>
      <c r="K24" s="5"/>
    </row>
    <row r="25" spans="1:14" x14ac:dyDescent="0.2">
      <c r="A25" s="12"/>
      <c r="B25" s="3" t="s">
        <v>20</v>
      </c>
      <c r="C25" s="3"/>
      <c r="D25" s="3"/>
      <c r="E25" s="3"/>
      <c r="F25" s="41">
        <f>F24*0.12</f>
        <v>0</v>
      </c>
      <c r="G25" s="33"/>
      <c r="H25" s="39" t="s">
        <v>23</v>
      </c>
      <c r="I25" s="35">
        <f>F24+F25</f>
        <v>0</v>
      </c>
      <c r="K25" s="5"/>
    </row>
    <row r="26" spans="1:14" x14ac:dyDescent="0.2">
      <c r="A26" s="12"/>
      <c r="B26" s="3" t="s">
        <v>0</v>
      </c>
      <c r="C26" s="3"/>
      <c r="D26" s="3"/>
      <c r="E26" s="3"/>
      <c r="F26" s="46">
        <v>424</v>
      </c>
      <c r="G26" s="33"/>
      <c r="I26" s="1"/>
      <c r="K26" s="3"/>
    </row>
    <row r="27" spans="1:14" x14ac:dyDescent="0.2">
      <c r="A27" s="12"/>
      <c r="B27" s="3" t="s">
        <v>1</v>
      </c>
      <c r="C27" s="3"/>
      <c r="D27" s="3"/>
      <c r="E27" s="3"/>
      <c r="F27" s="41">
        <v>53</v>
      </c>
      <c r="G27" s="33"/>
      <c r="H27" s="16"/>
      <c r="I27" s="18"/>
      <c r="K27" s="9"/>
    </row>
    <row r="28" spans="1:14" x14ac:dyDescent="0.2">
      <c r="A28" s="12"/>
      <c r="B28" s="3" t="s">
        <v>3</v>
      </c>
      <c r="C28" s="23"/>
      <c r="D28" s="16"/>
      <c r="E28" s="16"/>
      <c r="F28" s="41">
        <v>12779</v>
      </c>
      <c r="G28" s="36" t="s">
        <v>46</v>
      </c>
      <c r="H28" s="54"/>
      <c r="I28" s="57"/>
      <c r="K28" s="7"/>
      <c r="L28" s="49"/>
      <c r="M28" s="48"/>
      <c r="N28" s="41"/>
    </row>
    <row r="29" spans="1:14" x14ac:dyDescent="0.2">
      <c r="A29" s="12"/>
      <c r="B29" s="3" t="s">
        <v>8</v>
      </c>
      <c r="C29" s="23"/>
      <c r="D29" s="23"/>
      <c r="E29" s="23"/>
      <c r="F29" s="41">
        <v>216</v>
      </c>
      <c r="G29" s="16"/>
      <c r="I29" s="35"/>
      <c r="K29" s="50"/>
      <c r="L29" s="51"/>
      <c r="M29" s="47"/>
    </row>
    <row r="30" spans="1:14" ht="13.5" customHeight="1" x14ac:dyDescent="0.2">
      <c r="A30" s="12"/>
      <c r="B30" s="3" t="s">
        <v>15</v>
      </c>
      <c r="C30" s="23"/>
      <c r="D30" s="3"/>
      <c r="E30" s="3"/>
      <c r="F30" s="41">
        <v>10479</v>
      </c>
      <c r="G30" s="36" t="s">
        <v>46</v>
      </c>
      <c r="H30" s="54"/>
      <c r="I30" s="57"/>
      <c r="K30" s="7"/>
      <c r="L30" s="49"/>
      <c r="M30" s="48"/>
      <c r="N30" s="41"/>
    </row>
    <row r="31" spans="1:14" ht="13.5" customHeight="1" x14ac:dyDescent="0.2">
      <c r="A31" s="12"/>
      <c r="B31" s="9" t="s">
        <v>52</v>
      </c>
      <c r="C31" s="3"/>
      <c r="D31" s="3"/>
      <c r="E31" s="3"/>
      <c r="F31" s="41">
        <v>170</v>
      </c>
      <c r="G31" s="33"/>
      <c r="H31" s="16"/>
      <c r="I31" s="18"/>
      <c r="K31" s="50"/>
      <c r="L31" s="51"/>
    </row>
    <row r="32" spans="1:14" ht="13.5" customHeight="1" x14ac:dyDescent="0.2">
      <c r="A32" s="12"/>
      <c r="B32" s="9" t="s">
        <v>40</v>
      </c>
      <c r="F32" s="41">
        <f>IF(F15&gt;100000,0.0012*F15,0)</f>
        <v>0</v>
      </c>
      <c r="G32" s="36"/>
      <c r="I32" s="18"/>
      <c r="K32" s="7"/>
      <c r="L32" s="49"/>
      <c r="M32" s="47"/>
    </row>
    <row r="33" spans="1:9" ht="13.5" thickBot="1" x14ac:dyDescent="0.25">
      <c r="A33" s="12"/>
      <c r="B33" s="65" t="s">
        <v>42</v>
      </c>
      <c r="C33" s="66"/>
      <c r="D33" s="66"/>
      <c r="E33" s="66"/>
      <c r="F33" s="67">
        <f>SUM(D9+D13)*1.63</f>
        <v>0</v>
      </c>
      <c r="G33" s="36" t="s">
        <v>45</v>
      </c>
      <c r="I33" s="35"/>
    </row>
    <row r="34" spans="1:9" x14ac:dyDescent="0.2">
      <c r="A34" s="12"/>
      <c r="B34" s="81" t="s">
        <v>16</v>
      </c>
      <c r="C34" s="81"/>
      <c r="D34" s="9"/>
      <c r="E34" s="9"/>
      <c r="F34" s="8">
        <f>SUM(F17:F33)</f>
        <v>24827.57</v>
      </c>
      <c r="H34" s="16"/>
      <c r="I34" s="18"/>
    </row>
    <row r="35" spans="1:9" x14ac:dyDescent="0.2">
      <c r="A35" s="12"/>
      <c r="B35" s="17" t="s">
        <v>5</v>
      </c>
      <c r="C35" s="71"/>
      <c r="D35" s="71"/>
      <c r="E35" s="71"/>
      <c r="F35" s="68">
        <v>0</v>
      </c>
      <c r="G35" s="9" t="s">
        <v>26</v>
      </c>
      <c r="I35" s="1"/>
    </row>
    <row r="36" spans="1:9" x14ac:dyDescent="0.2">
      <c r="A36" s="12"/>
      <c r="B36" s="7" t="s">
        <v>7</v>
      </c>
      <c r="C36" s="7"/>
      <c r="D36" s="7"/>
      <c r="E36" s="7"/>
      <c r="F36" s="24">
        <f>F34-F35</f>
        <v>24827.57</v>
      </c>
      <c r="G36" s="23" t="s">
        <v>25</v>
      </c>
      <c r="H36" s="23"/>
      <c r="I36" s="25"/>
    </row>
    <row r="37" spans="1:9" ht="13.5" customHeight="1" x14ac:dyDescent="0.2">
      <c r="A37" s="12"/>
      <c r="B37" s="7"/>
      <c r="C37" s="7"/>
      <c r="D37" s="7"/>
      <c r="E37" s="7"/>
      <c r="F37" s="24"/>
      <c r="G37" s="23"/>
      <c r="H37" s="23"/>
      <c r="I37" s="25"/>
    </row>
    <row r="38" spans="1:9" x14ac:dyDescent="0.2">
      <c r="A38" s="12"/>
      <c r="B38" s="6" t="s">
        <v>14</v>
      </c>
      <c r="C38" s="17"/>
      <c r="D38" s="17"/>
      <c r="E38" s="17"/>
      <c r="F38" s="26"/>
      <c r="G38" s="26"/>
      <c r="H38" s="7"/>
      <c r="I38" s="27"/>
    </row>
    <row r="39" spans="1:9" x14ac:dyDescent="0.2">
      <c r="A39" s="12"/>
      <c r="B39" s="9" t="s">
        <v>32</v>
      </c>
      <c r="C39" s="9"/>
      <c r="D39" s="9"/>
      <c r="E39" s="9"/>
      <c r="F39" s="37">
        <f>IF($D$9&lt;800,6563,IF($D$9&lt;1800,8438,(IF($D$9&lt;3000,9375,(IF($D$9&lt;3800,10313,11250))))))</f>
        <v>6563</v>
      </c>
      <c r="G39" s="36" t="s">
        <v>44</v>
      </c>
      <c r="I39" s="27"/>
    </row>
    <row r="40" spans="1:9" x14ac:dyDescent="0.2">
      <c r="A40" s="12"/>
      <c r="B40" s="9" t="s">
        <v>38</v>
      </c>
      <c r="C40" s="9"/>
      <c r="D40" s="9"/>
      <c r="E40" s="9"/>
      <c r="F40" s="37">
        <f>265+55</f>
        <v>320</v>
      </c>
      <c r="G40" s="36" t="s">
        <v>44</v>
      </c>
      <c r="I40" s="27"/>
    </row>
    <row r="41" spans="1:9" x14ac:dyDescent="0.2">
      <c r="A41" s="12"/>
      <c r="B41" s="17" t="s">
        <v>39</v>
      </c>
      <c r="C41" s="17"/>
      <c r="D41" s="17"/>
      <c r="E41" s="17"/>
      <c r="F41" s="26">
        <v>16532</v>
      </c>
      <c r="G41" s="38" t="s">
        <v>53</v>
      </c>
      <c r="I41" s="27"/>
    </row>
    <row r="42" spans="1:9" x14ac:dyDescent="0.2">
      <c r="A42" s="12"/>
      <c r="B42" s="7" t="s">
        <v>13</v>
      </c>
      <c r="C42" s="9"/>
      <c r="D42" s="9"/>
      <c r="E42" s="9"/>
      <c r="F42" s="22">
        <f>SUM(F39:F41)</f>
        <v>23415</v>
      </c>
      <c r="G42" s="31" t="s">
        <v>12</v>
      </c>
      <c r="H42" s="23"/>
      <c r="I42" s="28"/>
    </row>
    <row r="43" spans="1:9" x14ac:dyDescent="0.2">
      <c r="A43" s="13"/>
      <c r="B43" s="6"/>
      <c r="C43" s="6"/>
      <c r="D43" s="6"/>
      <c r="E43" s="6"/>
      <c r="F43" s="30"/>
      <c r="G43" s="4"/>
      <c r="H43" s="4"/>
      <c r="I43" s="2"/>
    </row>
    <row r="44" spans="1:9" x14ac:dyDescent="0.2">
      <c r="I44" s="23" t="s">
        <v>54</v>
      </c>
    </row>
  </sheetData>
  <mergeCells count="9">
    <mergeCell ref="C35:E35"/>
    <mergeCell ref="B1:B5"/>
    <mergeCell ref="C1:I1"/>
    <mergeCell ref="C2:I2"/>
    <mergeCell ref="C3:I3"/>
    <mergeCell ref="C4:I4"/>
    <mergeCell ref="B34:C34"/>
    <mergeCell ref="C5:I5"/>
    <mergeCell ref="B6:I6"/>
  </mergeCells>
  <phoneticPr fontId="0" type="noConversion"/>
  <pageMargins left="0.5" right="0.375" top="0.5" bottom="0.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Company>City of Happy Valley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Robin Randol</cp:lastModifiedBy>
  <cp:lastPrinted>2020-02-25T16:29:30Z</cp:lastPrinted>
  <dcterms:created xsi:type="dcterms:W3CDTF">2005-02-16T23:19:40Z</dcterms:created>
  <dcterms:modified xsi:type="dcterms:W3CDTF">2026-04-13T19:44:35Z</dcterms:modified>
</cp:coreProperties>
</file>