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hv-my.sharepoint.com/personal/cristiem_happyvalleyor_gov/Documents/PICTURES/"/>
    </mc:Choice>
  </mc:AlternateContent>
  <xr:revisionPtr revIDLastSave="3" documentId="8_{036417C6-D395-4731-A1FA-9921D24C3410}" xr6:coauthVersionLast="45" xr6:coauthVersionMax="45" xr10:uidLastSave="{1724ADBE-15B7-49E5-97BB-EEE13CB71CAF}"/>
  <bookViews>
    <workbookView xWindow="8190" yWindow="1305" windowWidth="14610" windowHeight="18000" xr2:uid="{00000000-000D-0000-FFFF-FFFF00000000}"/>
  </bookViews>
  <sheets>
    <sheet name="Estimate" sheetId="1" r:id="rId1"/>
  </sheets>
  <definedNames>
    <definedName name="_xlnm.Print_Area" localSheetId="0">Estimate!$A$1:$I$52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F49" i="1" l="1"/>
  <c r="F19" i="1" l="1"/>
  <c r="F18" i="1"/>
  <c r="F17" i="1"/>
  <c r="F33" i="1" l="1"/>
  <c r="F34" i="1" s="1"/>
  <c r="F32" i="1"/>
  <c r="F28" i="1"/>
  <c r="F30" i="1" s="1"/>
  <c r="F20" i="1" l="1"/>
  <c r="F16" i="1"/>
  <c r="F22" i="1" s="1"/>
  <c r="F25" i="1" l="1"/>
  <c r="F41" i="1"/>
  <c r="F51" i="1"/>
  <c r="F24" i="1" l="1"/>
  <c r="F26" i="1"/>
  <c r="D22" i="1"/>
  <c r="I32" i="1" l="1"/>
  <c r="I34" i="1" l="1"/>
  <c r="I30" i="1" l="1"/>
  <c r="I20" i="1"/>
  <c r="I21" i="1"/>
  <c r="I22" i="1" l="1"/>
  <c r="I26" i="1" l="1"/>
  <c r="F44" i="1"/>
  <c r="F46" i="1" s="1"/>
</calcChain>
</file>

<file path=xl/sharedStrings.xml><?xml version="1.0" encoding="utf-8"?>
<sst xmlns="http://schemas.openxmlformats.org/spreadsheetml/2006/main" count="84" uniqueCount="77">
  <si>
    <t>Job Address:</t>
  </si>
  <si>
    <t>Erosion Permit</t>
  </si>
  <si>
    <t>Sewer Permit</t>
  </si>
  <si>
    <t>Fees</t>
  </si>
  <si>
    <t>Transportation SDC</t>
  </si>
  <si>
    <t>Mechanical Permit</t>
  </si>
  <si>
    <t>Less Deposit for Plan Review</t>
  </si>
  <si>
    <t>Fees:</t>
  </si>
  <si>
    <t>Balance Due at Permit Pick-up</t>
  </si>
  <si>
    <r>
      <t xml:space="preserve">Storm SDC </t>
    </r>
    <r>
      <rPr>
        <sz val="8"/>
        <rFont val="Arial"/>
        <family val="2"/>
      </rPr>
      <t>(.072 x impervious)</t>
    </r>
  </si>
  <si>
    <t>Plan Information/Valuation:</t>
  </si>
  <si>
    <t>Other Structure Area - sf</t>
  </si>
  <si>
    <t>Number of Bedrooms</t>
  </si>
  <si>
    <t>Number of Baths</t>
  </si>
  <si>
    <t>Number of Fireplace(s)</t>
  </si>
  <si>
    <r>
      <t xml:space="preserve">Limited Energy Permit </t>
    </r>
    <r>
      <rPr>
        <sz val="8"/>
        <rFont val="Arial"/>
        <family val="2"/>
      </rPr>
      <t>(to Happy Valley through Clackamas Co.)</t>
    </r>
  </si>
  <si>
    <r>
      <t xml:space="preserve">Electrical Permit </t>
    </r>
    <r>
      <rPr>
        <sz val="8"/>
        <rFont val="Arial"/>
        <family val="2"/>
      </rPr>
      <t>(to Happy Valley through Clackamas Co.)</t>
    </r>
  </si>
  <si>
    <t>Lot Coverage:</t>
  </si>
  <si>
    <t>Lot Size</t>
  </si>
  <si>
    <t>Patio</t>
  </si>
  <si>
    <t>Walks</t>
  </si>
  <si>
    <t>Driveway</t>
  </si>
  <si>
    <t>House Footprint</t>
  </si>
  <si>
    <t>Impervious Surface</t>
  </si>
  <si>
    <t>Lot Coverage</t>
  </si>
  <si>
    <t>Imper. Lot Coverage</t>
  </si>
  <si>
    <t>Permit Fee Schedule - Residential</t>
  </si>
  <si>
    <t>Date Submitted:</t>
  </si>
  <si>
    <t>Lot #, Subdivision:</t>
  </si>
  <si>
    <t>Plan Designer &amp; Plan #:</t>
  </si>
  <si>
    <t>Permit #:</t>
  </si>
  <si>
    <t>Estimate Only</t>
  </si>
  <si>
    <t>Total SDC's &amp; Fees (paid to WES &amp; Sunrise Water Authority)</t>
  </si>
  <si>
    <t>Other SDC's &amp; Fees (paid to WES &amp; Sunrise Water Authority)</t>
  </si>
  <si>
    <t>Plan's Examiner:</t>
  </si>
  <si>
    <t>Plan Review Date:</t>
  </si>
  <si>
    <t>Parks SDC</t>
  </si>
  <si>
    <r>
      <t xml:space="preserve">Total "Valuation" </t>
    </r>
    <r>
      <rPr>
        <sz val="6"/>
        <rFont val="Arial"/>
        <family val="2"/>
      </rPr>
      <t>(used only for setting Permit Fees, does not include land costs)</t>
    </r>
  </si>
  <si>
    <t>Total Fees Paid to Happy Valley</t>
  </si>
  <si>
    <r>
      <t xml:space="preserve">Metro Excise Tax </t>
    </r>
    <r>
      <rPr>
        <sz val="8"/>
        <rFont val="Arial"/>
        <family val="2"/>
      </rPr>
      <t>(if valuation &gt; 100, 000 then tax = .0012 x valuation)</t>
    </r>
  </si>
  <si>
    <t>sf</t>
  </si>
  <si>
    <r>
      <t xml:space="preserve">State Surcharge-Building Permit </t>
    </r>
    <r>
      <rPr>
        <sz val="8"/>
        <rFont val="Arial"/>
        <family val="2"/>
      </rPr>
      <t>(12% of Building Permit)</t>
    </r>
  </si>
  <si>
    <r>
      <t xml:space="preserve">State Surcharge-Electrical Permit </t>
    </r>
    <r>
      <rPr>
        <sz val="8"/>
        <rFont val="Arial"/>
        <family val="2"/>
      </rPr>
      <t>(12% of Electrical Permit)</t>
    </r>
  </si>
  <si>
    <r>
      <t xml:space="preserve">State Surcharge-Mechanical </t>
    </r>
    <r>
      <rPr>
        <sz val="8"/>
        <rFont val="Arial"/>
        <family val="2"/>
      </rPr>
      <t>(12% of Mechanical Permit)</t>
    </r>
  </si>
  <si>
    <r>
      <t xml:space="preserve">State Surcharge-Plumbing </t>
    </r>
    <r>
      <rPr>
        <sz val="8"/>
        <rFont val="Arial"/>
        <family val="2"/>
      </rPr>
      <t>(12% of Plumbing Permit)</t>
    </r>
  </si>
  <si>
    <t xml:space="preserve">Building Permit Total </t>
  </si>
  <si>
    <t>Electrical Permit Total</t>
  </si>
  <si>
    <t>Mechanical Permit Total</t>
  </si>
  <si>
    <t>Plumbing Permit Total</t>
  </si>
  <si>
    <t>16000 SE Misty Drive, Happy Valley, Oregon 97086</t>
  </si>
  <si>
    <t>(Total Fees less Plan Review Deposit)</t>
  </si>
  <si>
    <t>Paid Plan Review</t>
  </si>
  <si>
    <t>Public Works: Right -of-Way Permit Fee ($150 min. or 5%)</t>
  </si>
  <si>
    <t>Economic &amp; Community Development</t>
  </si>
  <si>
    <r>
      <t xml:space="preserve">Structural Plan Review Fee </t>
    </r>
    <r>
      <rPr>
        <sz val="8"/>
        <rFont val="Arial"/>
        <family val="2"/>
      </rPr>
      <t>(65% of building permit)</t>
    </r>
  </si>
  <si>
    <t>Structural Building Permit Fee</t>
  </si>
  <si>
    <r>
      <t xml:space="preserve">Planning Review Fee </t>
    </r>
    <r>
      <rPr>
        <sz val="8"/>
        <rFont val="Arial"/>
        <family val="2"/>
      </rPr>
      <t>- single-family detached and attached, duplex and trip</t>
    </r>
  </si>
  <si>
    <t>Height</t>
  </si>
  <si>
    <t xml:space="preserve">Plumbing Permit  </t>
  </si>
  <si>
    <t>Contractor/Builder</t>
  </si>
  <si>
    <t>Round off per software</t>
  </si>
  <si>
    <r>
      <t>WES - Water Environment Services,</t>
    </r>
    <r>
      <rPr>
        <sz val="8"/>
        <rFont val="Arial"/>
        <family val="2"/>
      </rPr>
      <t>(verify fee &amp; pay WES at Clackamas Co.)</t>
    </r>
  </si>
  <si>
    <t xml:space="preserve">                                                DATE: </t>
  </si>
  <si>
    <t>House - sf x 122.46 $/sf</t>
  </si>
  <si>
    <t>Unfin. Bsmt - sf x 22.45</t>
  </si>
  <si>
    <t>Ph: (503) 783-3800     www.happyvalleyor.gov</t>
  </si>
  <si>
    <t xml:space="preserve">
All fees are subject to change, based on information provided by the applicant and/or current rate increases (e.g. SDCs, CETs and Building Cost Valuation (ICC)).</t>
  </si>
  <si>
    <r>
      <t xml:space="preserve">Water Meter (5/8"x3/4") SDC </t>
    </r>
    <r>
      <rPr>
        <sz val="8"/>
        <rFont val="Arial"/>
        <family val="2"/>
      </rPr>
      <t>(verify fee &amp; pay Sunrise Water)</t>
    </r>
  </si>
  <si>
    <t>Garage - sf x 48.30 $/sf</t>
  </si>
  <si>
    <t>Decks - sf x 24.15 $/sf  (half rate)</t>
  </si>
  <si>
    <t>Covered Patio - sf x 24.15 $/sf (half rate)</t>
  </si>
  <si>
    <t>(based on ICC BVD Feb 2020)</t>
  </si>
  <si>
    <t>Single Family $9,706/dwelling</t>
  </si>
  <si>
    <t>Single Family $7,958/dwelling</t>
  </si>
  <si>
    <t>Estimate July 2020</t>
  </si>
  <si>
    <r>
      <t>CET School Const. Excise Tax</t>
    </r>
    <r>
      <rPr>
        <sz val="8"/>
        <rFont val="Arial"/>
        <family val="2"/>
      </rPr>
      <t xml:space="preserve"> (1.39$/sf x House Sq Ft, exclude garage, decks) </t>
    </r>
  </si>
  <si>
    <t>rev 8.26.2020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</si>
</sst>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  <numFmt numFmtId="167" formatCode="&quot;$&quot;#,##0.00;[Red]&quot;$&quot;#,##0.00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BBCAD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0" xfId="0" applyFont="1"/>
    <xf numFmtId="0" fontId="5" fillId="0" borderId="3" xfId="0" applyFont="1" applyBorder="1"/>
    <xf numFmtId="0" fontId="6" fillId="0" borderId="0" xfId="0" applyFont="1"/>
    <xf numFmtId="0" fontId="3" fillId="0" borderId="3" xfId="0" applyFont="1" applyBorder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right" wrapText="1"/>
    </xf>
    <xf numFmtId="0" fontId="8" fillId="0" borderId="0" xfId="0" applyFont="1"/>
    <xf numFmtId="0" fontId="4" fillId="0" borderId="3" xfId="0" applyFont="1" applyBorder="1"/>
    <xf numFmtId="0" fontId="8" fillId="0" borderId="1" xfId="0" applyFont="1" applyBorder="1"/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164" fontId="5" fillId="0" borderId="3" xfId="0" applyNumberFormat="1" applyFont="1" applyBorder="1" applyAlignment="1">
      <alignment horizontal="right"/>
    </xf>
    <xf numFmtId="0" fontId="6" fillId="0" borderId="7" xfId="0" applyFont="1" applyBorder="1"/>
    <xf numFmtId="0" fontId="5" fillId="0" borderId="5" xfId="0" applyFont="1" applyBorder="1"/>
    <xf numFmtId="0" fontId="6" fillId="0" borderId="6" xfId="0" applyFont="1" applyBorder="1"/>
    <xf numFmtId="0" fontId="6" fillId="0" borderId="4" xfId="0" applyFont="1" applyBorder="1"/>
    <xf numFmtId="44" fontId="3" fillId="0" borderId="0" xfId="0" applyNumberFormat="1" applyFont="1"/>
    <xf numFmtId="0" fontId="7" fillId="0" borderId="0" xfId="0" applyFont="1"/>
    <xf numFmtId="0" fontId="5" fillId="0" borderId="7" xfId="0" applyFont="1" applyBorder="1"/>
    <xf numFmtId="0" fontId="6" fillId="0" borderId="8" xfId="0" applyFont="1" applyBorder="1"/>
    <xf numFmtId="167" fontId="3" fillId="0" borderId="0" xfId="0" applyNumberFormat="1" applyFont="1"/>
    <xf numFmtId="0" fontId="4" fillId="0" borderId="1" xfId="0" applyFont="1" applyBorder="1"/>
    <xf numFmtId="44" fontId="4" fillId="0" borderId="3" xfId="0" applyNumberFormat="1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3" fillId="0" borderId="3" xfId="0" applyNumberFormat="1" applyFon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12" fillId="0" borderId="0" xfId="0" quotePrefix="1" applyFont="1"/>
    <xf numFmtId="164" fontId="8" fillId="0" borderId="1" xfId="0" applyNumberFormat="1" applyFont="1" applyBorder="1"/>
    <xf numFmtId="0" fontId="13" fillId="0" borderId="0" xfId="0" applyFont="1"/>
    <xf numFmtId="1" fontId="5" fillId="0" borderId="11" xfId="0" applyNumberFormat="1" applyFont="1" applyBorder="1"/>
    <xf numFmtId="9" fontId="5" fillId="0" borderId="12" xfId="0" applyNumberFormat="1" applyFont="1" applyBorder="1"/>
    <xf numFmtId="9" fontId="5" fillId="0" borderId="11" xfId="0" applyNumberFormat="1" applyFont="1" applyBorder="1"/>
    <xf numFmtId="44" fontId="4" fillId="0" borderId="0" xfId="0" applyNumberFormat="1" applyFont="1"/>
    <xf numFmtId="0" fontId="13" fillId="0" borderId="3" xfId="0" applyFont="1" applyBorder="1"/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3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166" fontId="4" fillId="2" borderId="1" xfId="0" quotePrefix="1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" fontId="5" fillId="2" borderId="12" xfId="0" applyNumberFormat="1" applyFont="1" applyFill="1" applyBorder="1"/>
    <xf numFmtId="1" fontId="5" fillId="2" borderId="14" xfId="0" applyNumberFormat="1" applyFont="1" applyFill="1" applyBorder="1"/>
    <xf numFmtId="164" fontId="4" fillId="2" borderId="0" xfId="0" applyNumberFormat="1" applyFont="1" applyFill="1"/>
    <xf numFmtId="164" fontId="5" fillId="2" borderId="3" xfId="0" applyNumberFormat="1" applyFont="1" applyFill="1" applyBorder="1"/>
    <xf numFmtId="0" fontId="13" fillId="0" borderId="0" xfId="0" applyFont="1" applyAlignment="1">
      <alignment horizontal="left"/>
    </xf>
    <xf numFmtId="1" fontId="4" fillId="2" borderId="13" xfId="0" applyNumberFormat="1" applyFont="1" applyFill="1" applyBorder="1"/>
    <xf numFmtId="164" fontId="4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center"/>
    </xf>
    <xf numFmtId="0" fontId="0" fillId="0" borderId="3" xfId="0" applyBorder="1"/>
    <xf numFmtId="164" fontId="5" fillId="0" borderId="3" xfId="0" applyNumberFormat="1" applyFont="1" applyBorder="1"/>
    <xf numFmtId="0" fontId="4" fillId="0" borderId="11" xfId="0" applyFont="1" applyBorder="1"/>
    <xf numFmtId="0" fontId="4" fillId="2" borderId="0" xfId="0" applyFont="1" applyFill="1" applyAlignment="1">
      <alignment horizontal="right"/>
    </xf>
    <xf numFmtId="0" fontId="4" fillId="2" borderId="3" xfId="0" applyFont="1" applyFill="1" applyBorder="1" applyAlignment="1">
      <alignment horizontal="right"/>
    </xf>
    <xf numFmtId="1" fontId="4" fillId="2" borderId="14" xfId="0" applyNumberFormat="1" applyFont="1" applyFill="1" applyBorder="1"/>
    <xf numFmtId="0" fontId="15" fillId="0" borderId="0" xfId="0" applyFont="1"/>
    <xf numFmtId="1" fontId="4" fillId="2" borderId="14" xfId="0" applyNumberFormat="1" applyFont="1" applyFill="1" applyBorder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4" fillId="0" borderId="6" xfId="0" applyFont="1" applyBorder="1"/>
    <xf numFmtId="0" fontId="1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Fill="1"/>
    <xf numFmtId="164" fontId="7" fillId="0" borderId="0" xfId="0" applyNumberFormat="1" applyFont="1" applyFill="1"/>
    <xf numFmtId="0" fontId="0" fillId="0" borderId="0" xfId="0" applyFill="1"/>
    <xf numFmtId="164" fontId="5" fillId="0" borderId="0" xfId="0" applyNumberFormat="1" applyFont="1"/>
    <xf numFmtId="0" fontId="4" fillId="2" borderId="3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9" xfId="0" applyFont="1" applyBorder="1"/>
    <xf numFmtId="0" fontId="3" fillId="3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66" fontId="4" fillId="2" borderId="9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CADF"/>
      <color rgb="FF9EB3D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38100</xdr:rowOff>
    </xdr:from>
    <xdr:to>
      <xdr:col>1</xdr:col>
      <xdr:colOff>1504950</xdr:colOff>
      <xdr:row>4</xdr:row>
      <xdr:rowOff>216044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5" cy="1111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"/>
  <sheetViews>
    <sheetView tabSelected="1" zoomScaleNormal="100" workbookViewId="0">
      <selection activeCell="F49" sqref="F49"/>
    </sheetView>
  </sheetViews>
  <sheetFormatPr defaultRowHeight="12.75" x14ac:dyDescent="0.2"/>
  <cols>
    <col min="1" max="1" width="1.7109375" customWidth="1"/>
    <col min="2" max="2" width="24.42578125" customWidth="1"/>
    <col min="3" max="3" width="22.140625" customWidth="1"/>
    <col min="4" max="4" width="8" customWidth="1"/>
    <col min="5" max="5" width="2.5703125" customWidth="1"/>
    <col min="6" max="6" width="11.28515625" customWidth="1"/>
    <col min="7" max="7" width="2.7109375" customWidth="1"/>
    <col min="8" max="8" width="17" customWidth="1"/>
    <col min="9" max="9" width="9" customWidth="1"/>
    <col min="10" max="10" width="2.140625" customWidth="1"/>
    <col min="11" max="11" width="12.5703125" bestFit="1" customWidth="1"/>
    <col min="12" max="12" width="10.140625" style="88" bestFit="1" customWidth="1"/>
    <col min="13" max="13" width="9.140625" customWidth="1"/>
    <col min="14" max="14" width="8.85546875" style="88" bestFit="1" customWidth="1"/>
    <col min="15" max="15" width="7" customWidth="1"/>
    <col min="16" max="16" width="8.5703125" customWidth="1"/>
    <col min="17" max="17" width="2.140625" customWidth="1"/>
    <col min="18" max="18" width="14" customWidth="1"/>
    <col min="19" max="19" width="15" customWidth="1"/>
  </cols>
  <sheetData>
    <row r="1" spans="1:23" ht="24" customHeight="1" x14ac:dyDescent="0.2">
      <c r="A1" s="11"/>
      <c r="B1" s="102"/>
      <c r="C1" s="105" t="s">
        <v>53</v>
      </c>
      <c r="D1" s="105"/>
      <c r="E1" s="105"/>
      <c r="F1" s="105"/>
      <c r="G1" s="105"/>
      <c r="H1" s="105"/>
      <c r="I1" s="106"/>
    </row>
    <row r="2" spans="1:23" ht="21.75" customHeight="1" x14ac:dyDescent="0.2">
      <c r="A2" s="12"/>
      <c r="B2" s="103"/>
      <c r="C2" s="107" t="s">
        <v>26</v>
      </c>
      <c r="D2" s="107"/>
      <c r="E2" s="107"/>
      <c r="F2" s="107"/>
      <c r="G2" s="107"/>
      <c r="H2" s="107"/>
      <c r="I2" s="108"/>
    </row>
    <row r="3" spans="1:23" x14ac:dyDescent="0.2">
      <c r="A3" s="12"/>
      <c r="B3" s="103"/>
      <c r="C3" s="109" t="s">
        <v>49</v>
      </c>
      <c r="D3" s="109"/>
      <c r="E3" s="109"/>
      <c r="F3" s="109"/>
      <c r="G3" s="109"/>
      <c r="H3" s="109"/>
      <c r="I3" s="110"/>
    </row>
    <row r="4" spans="1:23" ht="15" customHeight="1" x14ac:dyDescent="0.2">
      <c r="A4" s="12"/>
      <c r="B4" s="103"/>
      <c r="C4" s="109" t="s">
        <v>65</v>
      </c>
      <c r="D4" s="109"/>
      <c r="E4" s="109"/>
      <c r="F4" s="109"/>
      <c r="G4" s="109"/>
      <c r="H4" s="109"/>
      <c r="I4" s="110"/>
      <c r="K4" s="18"/>
    </row>
    <row r="5" spans="1:23" ht="28.5" customHeight="1" x14ac:dyDescent="0.25">
      <c r="A5" s="13"/>
      <c r="B5" s="104"/>
      <c r="C5" s="112" t="s">
        <v>66</v>
      </c>
      <c r="D5" s="112"/>
      <c r="E5" s="112"/>
      <c r="F5" s="112"/>
      <c r="G5" s="112"/>
      <c r="H5" s="112"/>
      <c r="I5" s="113"/>
      <c r="L5" s="95"/>
    </row>
    <row r="6" spans="1:23" ht="12.75" customHeight="1" x14ac:dyDescent="0.2">
      <c r="A6" s="11"/>
      <c r="B6" s="39" t="s">
        <v>27</v>
      </c>
      <c r="C6" s="114"/>
      <c r="D6" s="115"/>
      <c r="E6" s="115"/>
      <c r="F6" s="115"/>
      <c r="G6" s="40"/>
      <c r="H6" s="40"/>
      <c r="I6" s="41"/>
      <c r="K6" s="9"/>
    </row>
    <row r="7" spans="1:23" ht="12.75" customHeight="1" x14ac:dyDescent="0.25">
      <c r="A7" s="12"/>
      <c r="B7" s="37" t="s">
        <v>0</v>
      </c>
      <c r="C7" s="116"/>
      <c r="D7" s="117"/>
      <c r="E7" s="117"/>
      <c r="F7" s="117"/>
      <c r="G7" s="9"/>
      <c r="H7" s="42"/>
      <c r="I7" s="33"/>
      <c r="K7" s="43"/>
      <c r="L7" s="89"/>
      <c r="M7" s="15"/>
      <c r="N7" s="89"/>
      <c r="O7" s="15"/>
      <c r="P7" s="15"/>
      <c r="Q7" s="15"/>
      <c r="R7" s="15"/>
      <c r="S7" s="15"/>
      <c r="T7" s="15"/>
      <c r="U7" s="15"/>
      <c r="V7" s="15"/>
      <c r="W7" s="15"/>
    </row>
    <row r="8" spans="1:23" ht="12.75" customHeight="1" x14ac:dyDescent="0.25">
      <c r="A8" s="12"/>
      <c r="B8" s="37" t="s">
        <v>28</v>
      </c>
      <c r="C8" s="116"/>
      <c r="D8" s="117"/>
      <c r="E8" s="117"/>
      <c r="F8" s="117"/>
      <c r="G8" s="42"/>
      <c r="H8" s="44" t="s">
        <v>30</v>
      </c>
      <c r="I8" s="68"/>
      <c r="K8" s="78"/>
      <c r="L8" s="89"/>
      <c r="M8" s="15"/>
      <c r="N8" s="89"/>
      <c r="O8" s="15"/>
      <c r="P8" s="15"/>
      <c r="Q8" s="15"/>
      <c r="R8" s="15"/>
      <c r="S8" s="15"/>
      <c r="T8" s="15"/>
      <c r="U8" s="15"/>
      <c r="V8" s="15"/>
      <c r="W8" s="15"/>
    </row>
    <row r="9" spans="1:23" x14ac:dyDescent="0.2">
      <c r="A9" s="12"/>
      <c r="B9" s="37" t="s">
        <v>59</v>
      </c>
      <c r="C9" s="116"/>
      <c r="D9" s="117"/>
      <c r="E9" s="117"/>
      <c r="F9" s="117"/>
      <c r="G9" s="9"/>
      <c r="H9" s="45" t="s">
        <v>35</v>
      </c>
      <c r="I9" s="69"/>
      <c r="K9" s="9"/>
    </row>
    <row r="10" spans="1:23" x14ac:dyDescent="0.2">
      <c r="A10" s="13"/>
      <c r="B10" s="38" t="s">
        <v>29</v>
      </c>
      <c r="C10" s="101"/>
      <c r="D10" s="118"/>
      <c r="E10" s="118"/>
      <c r="F10" s="118"/>
      <c r="G10" s="19"/>
      <c r="H10" s="46" t="s">
        <v>34</v>
      </c>
      <c r="I10" s="70"/>
      <c r="K10" s="9"/>
    </row>
    <row r="11" spans="1:23" x14ac:dyDescent="0.2">
      <c r="A11" s="12"/>
      <c r="B11" s="14"/>
      <c r="C11" s="21"/>
      <c r="D11" s="21"/>
      <c r="E11" s="21"/>
      <c r="F11" s="21"/>
      <c r="G11" s="9"/>
      <c r="H11" s="9"/>
      <c r="I11" s="1"/>
    </row>
    <row r="12" spans="1:23" x14ac:dyDescent="0.2">
      <c r="A12" s="12"/>
      <c r="B12" s="7" t="s">
        <v>10</v>
      </c>
      <c r="C12" s="21"/>
      <c r="D12" s="21"/>
      <c r="E12" s="21"/>
      <c r="F12" s="21"/>
      <c r="G12" s="9"/>
      <c r="H12" s="24" t="s">
        <v>17</v>
      </c>
      <c r="I12" s="31"/>
    </row>
    <row r="13" spans="1:23" x14ac:dyDescent="0.2">
      <c r="A13" s="12"/>
      <c r="B13" s="3" t="s">
        <v>12</v>
      </c>
      <c r="C13" s="21"/>
      <c r="D13" s="82"/>
      <c r="E13" s="49"/>
      <c r="F13" s="21"/>
      <c r="G13" s="9"/>
      <c r="H13" s="30" t="s">
        <v>18</v>
      </c>
      <c r="I13" s="76"/>
    </row>
    <row r="14" spans="1:23" x14ac:dyDescent="0.2">
      <c r="A14" s="12"/>
      <c r="B14" s="3" t="s">
        <v>13</v>
      </c>
      <c r="C14" s="21"/>
      <c r="D14" s="82"/>
      <c r="E14" s="63"/>
      <c r="F14" s="21"/>
      <c r="G14" s="9"/>
      <c r="H14" s="25" t="s">
        <v>19</v>
      </c>
      <c r="I14" s="71"/>
    </row>
    <row r="15" spans="1:23" x14ac:dyDescent="0.2">
      <c r="A15" s="12"/>
      <c r="B15" s="4" t="s">
        <v>14</v>
      </c>
      <c r="C15" s="22"/>
      <c r="D15" s="83"/>
      <c r="E15" s="64"/>
      <c r="F15" s="22"/>
      <c r="G15" s="9"/>
      <c r="H15" s="25" t="s">
        <v>20</v>
      </c>
      <c r="I15" s="72"/>
    </row>
    <row r="16" spans="1:23" x14ac:dyDescent="0.2">
      <c r="A16" s="12"/>
      <c r="B16" s="9" t="s">
        <v>63</v>
      </c>
      <c r="C16" s="96" t="s">
        <v>71</v>
      </c>
      <c r="D16" s="82">
        <v>0</v>
      </c>
      <c r="E16" s="62" t="s">
        <v>40</v>
      </c>
      <c r="F16" s="16">
        <f>D16*122.46</f>
        <v>0</v>
      </c>
      <c r="G16" s="9"/>
      <c r="H16" s="25" t="s">
        <v>21</v>
      </c>
      <c r="I16" s="72"/>
    </row>
    <row r="17" spans="1:9" x14ac:dyDescent="0.2">
      <c r="A17" s="12"/>
      <c r="B17" s="9" t="s">
        <v>68</v>
      </c>
      <c r="C17" s="21"/>
      <c r="D17" s="82">
        <v>0</v>
      </c>
      <c r="E17" s="62" t="s">
        <v>40</v>
      </c>
      <c r="F17" s="16">
        <f>SUM(D17*48.3)</f>
        <v>0</v>
      </c>
      <c r="G17" s="9"/>
      <c r="H17" s="25" t="s">
        <v>22</v>
      </c>
      <c r="I17" s="84"/>
    </row>
    <row r="18" spans="1:9" x14ac:dyDescent="0.2">
      <c r="A18" s="12"/>
      <c r="B18" s="9" t="s">
        <v>69</v>
      </c>
      <c r="C18" s="21"/>
      <c r="D18" s="82">
        <v>0</v>
      </c>
      <c r="E18" s="62" t="s">
        <v>40</v>
      </c>
      <c r="F18" s="16">
        <f>D18*24.15</f>
        <v>0</v>
      </c>
      <c r="G18" s="9"/>
      <c r="H18" s="81" t="s">
        <v>57</v>
      </c>
      <c r="I18" s="86"/>
    </row>
    <row r="19" spans="1:9" x14ac:dyDescent="0.2">
      <c r="A19" s="12"/>
      <c r="B19" s="9" t="s">
        <v>70</v>
      </c>
      <c r="C19" s="21"/>
      <c r="D19" s="82">
        <v>0</v>
      </c>
      <c r="E19" s="42" t="s">
        <v>40</v>
      </c>
      <c r="F19" s="16">
        <f>D19*24.15</f>
        <v>0</v>
      </c>
      <c r="G19" s="9"/>
      <c r="H19" s="94"/>
      <c r="I19" s="86"/>
    </row>
    <row r="20" spans="1:9" x14ac:dyDescent="0.2">
      <c r="A20" s="12"/>
      <c r="B20" s="9" t="s">
        <v>64</v>
      </c>
      <c r="C20" s="21"/>
      <c r="D20" s="66">
        <v>0</v>
      </c>
      <c r="E20" s="62" t="s">
        <v>40</v>
      </c>
      <c r="F20" s="16">
        <f>D20*22.45</f>
        <v>0</v>
      </c>
      <c r="G20" s="9"/>
      <c r="H20" s="26" t="s">
        <v>23</v>
      </c>
      <c r="I20" s="54">
        <f>SUM(I14:I17)</f>
        <v>0</v>
      </c>
    </row>
    <row r="21" spans="1:9" x14ac:dyDescent="0.2">
      <c r="A21" s="12"/>
      <c r="B21" s="4" t="s">
        <v>11</v>
      </c>
      <c r="C21" s="22"/>
      <c r="D21" s="67">
        <v>0</v>
      </c>
      <c r="E21" s="65" t="s">
        <v>40</v>
      </c>
      <c r="F21" s="23">
        <v>0</v>
      </c>
      <c r="G21" s="9"/>
      <c r="H21" s="27" t="s">
        <v>24</v>
      </c>
      <c r="I21" s="55" t="e">
        <f>I17/I13</f>
        <v>#DIV/0!</v>
      </c>
    </row>
    <row r="22" spans="1:9" ht="12" customHeight="1" x14ac:dyDescent="0.2">
      <c r="A22" s="12"/>
      <c r="B22" s="7" t="s">
        <v>37</v>
      </c>
      <c r="C22" s="21"/>
      <c r="D22" s="49">
        <f>SUM(D16+D17+D20)</f>
        <v>0</v>
      </c>
      <c r="E22" s="42" t="s">
        <v>40</v>
      </c>
      <c r="F22" s="100">
        <f>SUM(F16:F21)</f>
        <v>0</v>
      </c>
      <c r="G22" s="9"/>
      <c r="H22" s="26" t="s">
        <v>25</v>
      </c>
      <c r="I22" s="56" t="e">
        <f>I20/I13</f>
        <v>#DIV/0!</v>
      </c>
    </row>
    <row r="23" spans="1:9" ht="22.5" customHeight="1" x14ac:dyDescent="0.2">
      <c r="A23" s="12"/>
      <c r="B23" s="10" t="s">
        <v>7</v>
      </c>
      <c r="C23" s="4"/>
      <c r="D23" s="4"/>
      <c r="E23" s="4"/>
      <c r="F23" s="17" t="s">
        <v>3</v>
      </c>
      <c r="H23" s="9"/>
      <c r="I23" s="1"/>
    </row>
    <row r="24" spans="1:9" x14ac:dyDescent="0.2">
      <c r="A24" s="12"/>
      <c r="B24" s="9" t="s">
        <v>54</v>
      </c>
      <c r="C24" s="3"/>
      <c r="D24" s="3"/>
      <c r="E24" s="3"/>
      <c r="F24" s="61">
        <f>SUM(F25*0.65)</f>
        <v>55.25</v>
      </c>
      <c r="G24" s="60"/>
      <c r="I24" s="1"/>
    </row>
    <row r="25" spans="1:9" x14ac:dyDescent="0.2">
      <c r="A25" s="12"/>
      <c r="B25" s="9" t="s">
        <v>55</v>
      </c>
      <c r="C25" s="3"/>
      <c r="D25" s="3"/>
      <c r="E25" s="3"/>
      <c r="F25" s="61">
        <f>IF($F$22&lt;4000,85,IF($F$22&lt;25001,85+ROUNDUP((($F$22-4000)/1000),0)*11.1,IF($F$22&lt;50001,318.1+ROUNDUP((($F$22-25000)/1000),0)*8.25,IF($F$22&lt;100001,524.35+ROUNDUP((($F$22-50000)/1000),0)*5.55,801.85+ROUNDUP((($F$22-100000)/1000),0)*4.65))))</f>
        <v>85</v>
      </c>
      <c r="G25" s="75"/>
      <c r="I25" s="1"/>
    </row>
    <row r="26" spans="1:9" x14ac:dyDescent="0.2">
      <c r="A26" s="12"/>
      <c r="B26" s="3" t="s">
        <v>41</v>
      </c>
      <c r="C26" s="3"/>
      <c r="D26" s="3"/>
      <c r="E26" s="3"/>
      <c r="F26" s="61">
        <f>SUM(F25*0.12)</f>
        <v>10.199999999999999</v>
      </c>
      <c r="G26" s="51"/>
      <c r="H26" s="59" t="s">
        <v>45</v>
      </c>
      <c r="I26" s="52">
        <f>SUM(F24:F27)</f>
        <v>255.45</v>
      </c>
    </row>
    <row r="27" spans="1:9" x14ac:dyDescent="0.2">
      <c r="A27" s="12"/>
      <c r="B27" s="9" t="s">
        <v>56</v>
      </c>
      <c r="C27" s="3"/>
      <c r="D27" s="3"/>
      <c r="E27" s="3"/>
      <c r="F27" s="61">
        <v>105</v>
      </c>
      <c r="G27" s="50"/>
      <c r="I27" s="1"/>
    </row>
    <row r="28" spans="1:9" x14ac:dyDescent="0.2">
      <c r="A28" s="12"/>
      <c r="B28" s="3" t="s">
        <v>16</v>
      </c>
      <c r="C28" s="3"/>
      <c r="D28" s="3"/>
      <c r="E28" s="3"/>
      <c r="F28" s="61">
        <f>ROUNDUP((((D16+D17+D20)-1000)/500),0)*55+270</f>
        <v>160</v>
      </c>
      <c r="G28" s="75"/>
      <c r="H28" s="18"/>
      <c r="I28" s="20"/>
    </row>
    <row r="29" spans="1:9" x14ac:dyDescent="0.2">
      <c r="A29" s="12"/>
      <c r="B29" s="3" t="s">
        <v>15</v>
      </c>
      <c r="C29" s="3"/>
      <c r="D29" s="3"/>
      <c r="E29" s="3"/>
      <c r="F29" s="87">
        <v>109</v>
      </c>
      <c r="G29" s="50"/>
      <c r="I29" s="1"/>
    </row>
    <row r="30" spans="1:9" x14ac:dyDescent="0.2">
      <c r="A30" s="12"/>
      <c r="B30" s="3" t="s">
        <v>42</v>
      </c>
      <c r="C30" s="3"/>
      <c r="D30" s="3"/>
      <c r="E30" s="3"/>
      <c r="F30" s="61">
        <f>(F28+F29)*0.12</f>
        <v>32.28</v>
      </c>
      <c r="G30" s="50"/>
      <c r="H30" s="59" t="s">
        <v>46</v>
      </c>
      <c r="I30" s="52">
        <f>F28+F29+F30</f>
        <v>301.27999999999997</v>
      </c>
    </row>
    <row r="31" spans="1:9" x14ac:dyDescent="0.2">
      <c r="A31" s="12"/>
      <c r="B31" s="3" t="s">
        <v>5</v>
      </c>
      <c r="C31" s="3"/>
      <c r="D31" s="3"/>
      <c r="E31" s="3"/>
      <c r="F31" s="73">
        <v>227.5</v>
      </c>
      <c r="G31" s="50"/>
      <c r="I31" s="1"/>
    </row>
    <row r="32" spans="1:9" x14ac:dyDescent="0.2">
      <c r="A32" s="12"/>
      <c r="B32" s="3" t="s">
        <v>43</v>
      </c>
      <c r="C32" s="3"/>
      <c r="D32" s="3"/>
      <c r="E32" s="3"/>
      <c r="F32" s="61">
        <f>F31*0.12</f>
        <v>27.3</v>
      </c>
      <c r="G32" s="50"/>
      <c r="H32" s="59" t="s">
        <v>47</v>
      </c>
      <c r="I32" s="52">
        <f>F31+F32</f>
        <v>254.8</v>
      </c>
    </row>
    <row r="33" spans="1:14" x14ac:dyDescent="0.2">
      <c r="A33" s="12"/>
      <c r="B33" s="9" t="s">
        <v>58</v>
      </c>
      <c r="C33" s="3"/>
      <c r="D33" s="3"/>
      <c r="E33" s="3"/>
      <c r="F33" s="77">
        <f>IF($D$14=1,629,IF($D$14=2,714,(IF($D$14=3,790,(IF($D$14=4,960,(IF($D$14=5,1130,(IF($D$14=6,1300,0))))))))))</f>
        <v>0</v>
      </c>
      <c r="G33" s="60"/>
      <c r="I33" s="1"/>
      <c r="K33" s="5"/>
    </row>
    <row r="34" spans="1:14" x14ac:dyDescent="0.2">
      <c r="A34" s="12"/>
      <c r="B34" s="3" t="s">
        <v>44</v>
      </c>
      <c r="C34" s="3"/>
      <c r="D34" s="3"/>
      <c r="E34" s="3"/>
      <c r="F34" s="61">
        <f>F33*0.12</f>
        <v>0</v>
      </c>
      <c r="G34" s="50"/>
      <c r="H34" s="59" t="s">
        <v>48</v>
      </c>
      <c r="I34" s="52">
        <f>F33+F34</f>
        <v>0</v>
      </c>
      <c r="K34" s="5"/>
    </row>
    <row r="35" spans="1:14" x14ac:dyDescent="0.2">
      <c r="A35" s="12"/>
      <c r="B35" s="3" t="s">
        <v>1</v>
      </c>
      <c r="C35" s="3"/>
      <c r="D35" s="3"/>
      <c r="E35" s="3"/>
      <c r="F35" s="77">
        <v>400</v>
      </c>
      <c r="G35" s="50"/>
      <c r="I35" s="1"/>
      <c r="K35" s="3"/>
    </row>
    <row r="36" spans="1:14" x14ac:dyDescent="0.2">
      <c r="A36" s="12"/>
      <c r="B36" s="3" t="s">
        <v>2</v>
      </c>
      <c r="C36" s="3"/>
      <c r="D36" s="3"/>
      <c r="E36" s="3"/>
      <c r="F36" s="61">
        <v>42</v>
      </c>
      <c r="G36" s="50"/>
      <c r="H36" s="97"/>
      <c r="I36" s="20"/>
      <c r="K36" s="9"/>
    </row>
    <row r="37" spans="1:14" x14ac:dyDescent="0.2">
      <c r="A37" s="12"/>
      <c r="B37" s="3" t="s">
        <v>4</v>
      </c>
      <c r="C37" s="29" t="s">
        <v>72</v>
      </c>
      <c r="D37" s="18"/>
      <c r="E37" s="18"/>
      <c r="F37" s="61">
        <v>9706</v>
      </c>
      <c r="G37" s="53"/>
      <c r="H37" s="98"/>
      <c r="I37" s="20"/>
      <c r="K37" s="7"/>
      <c r="L37" s="91"/>
      <c r="M37" s="90"/>
      <c r="N37" s="61"/>
    </row>
    <row r="38" spans="1:14" x14ac:dyDescent="0.2">
      <c r="A38" s="12"/>
      <c r="B38" s="3" t="s">
        <v>9</v>
      </c>
      <c r="C38" s="29"/>
      <c r="D38" s="29"/>
      <c r="E38" s="29"/>
      <c r="F38" s="61">
        <v>216</v>
      </c>
      <c r="G38" s="18"/>
      <c r="H38" s="99"/>
      <c r="I38" s="52"/>
      <c r="K38" s="92"/>
      <c r="L38" s="93"/>
      <c r="M38" s="88"/>
    </row>
    <row r="39" spans="1:14" ht="13.5" customHeight="1" x14ac:dyDescent="0.2">
      <c r="A39" s="12"/>
      <c r="B39" s="3" t="s">
        <v>36</v>
      </c>
      <c r="C39" s="29" t="s">
        <v>73</v>
      </c>
      <c r="D39" s="3"/>
      <c r="E39" s="3"/>
      <c r="F39" s="61">
        <v>7958</v>
      </c>
      <c r="G39" s="53"/>
      <c r="I39" s="20"/>
      <c r="K39" s="7"/>
      <c r="L39" s="91"/>
      <c r="M39" s="90"/>
      <c r="N39" s="61"/>
    </row>
    <row r="40" spans="1:14" ht="13.5" customHeight="1" x14ac:dyDescent="0.2">
      <c r="A40" s="12"/>
      <c r="B40" s="9" t="s">
        <v>52</v>
      </c>
      <c r="C40" s="3"/>
      <c r="D40" s="3"/>
      <c r="E40" s="3"/>
      <c r="F40" s="61">
        <v>150</v>
      </c>
      <c r="G40" s="50"/>
      <c r="H40" s="18"/>
      <c r="I40" s="20"/>
      <c r="K40" s="92"/>
      <c r="L40" s="93"/>
    </row>
    <row r="41" spans="1:14" ht="13.5" customHeight="1" x14ac:dyDescent="0.2">
      <c r="A41" s="12"/>
      <c r="B41" s="3" t="s">
        <v>39</v>
      </c>
      <c r="F41" s="61">
        <f>IF(F22&gt;100000,0.0012*F22,0)</f>
        <v>0</v>
      </c>
      <c r="G41" s="53"/>
      <c r="I41" s="20"/>
      <c r="K41" s="7"/>
      <c r="L41" s="91"/>
      <c r="M41" s="88"/>
    </row>
    <row r="42" spans="1:14" x14ac:dyDescent="0.2">
      <c r="A42" s="12"/>
      <c r="B42" s="9" t="s">
        <v>75</v>
      </c>
      <c r="F42" s="61">
        <f>SUM(D16+D20)*1.39</f>
        <v>0</v>
      </c>
      <c r="G42" s="53"/>
      <c r="I42" s="52"/>
    </row>
    <row r="43" spans="1:14" x14ac:dyDescent="0.2">
      <c r="A43" s="12"/>
      <c r="B43" s="19" t="s">
        <v>60</v>
      </c>
      <c r="C43" s="79"/>
      <c r="D43" s="79"/>
      <c r="E43" s="79"/>
      <c r="F43" s="80">
        <v>0</v>
      </c>
      <c r="G43" s="50"/>
      <c r="H43" s="18"/>
      <c r="I43" s="20"/>
    </row>
    <row r="44" spans="1:14" x14ac:dyDescent="0.2">
      <c r="A44" s="12"/>
      <c r="B44" s="111" t="s">
        <v>38</v>
      </c>
      <c r="C44" s="111"/>
      <c r="D44" s="9"/>
      <c r="E44" s="9"/>
      <c r="F44" s="8">
        <f>SUM(F24:F43)</f>
        <v>19283.53</v>
      </c>
      <c r="H44" s="18"/>
      <c r="I44" s="20"/>
    </row>
    <row r="45" spans="1:14" x14ac:dyDescent="0.2">
      <c r="A45" s="12"/>
      <c r="B45" s="19" t="s">
        <v>6</v>
      </c>
      <c r="C45" s="101" t="s">
        <v>62</v>
      </c>
      <c r="D45" s="101"/>
      <c r="E45" s="101"/>
      <c r="F45" s="74">
        <v>0</v>
      </c>
      <c r="G45" s="9" t="s">
        <v>51</v>
      </c>
      <c r="I45" s="1"/>
    </row>
    <row r="46" spans="1:14" x14ac:dyDescent="0.2">
      <c r="A46" s="12"/>
      <c r="B46" s="7" t="s">
        <v>8</v>
      </c>
      <c r="C46" s="7"/>
      <c r="D46" s="7"/>
      <c r="E46" s="7"/>
      <c r="F46" s="32">
        <f>F44-F45</f>
        <v>19283.53</v>
      </c>
      <c r="G46" s="29" t="s">
        <v>50</v>
      </c>
      <c r="H46" s="29"/>
      <c r="I46" s="33"/>
    </row>
    <row r="47" spans="1:14" ht="13.5" customHeight="1" x14ac:dyDescent="0.2">
      <c r="A47" s="12"/>
      <c r="B47" s="7"/>
      <c r="C47" s="7"/>
      <c r="D47" s="7"/>
      <c r="E47" s="7"/>
      <c r="F47" s="32"/>
      <c r="G47" s="29"/>
      <c r="H47" s="29"/>
      <c r="I47" s="33"/>
    </row>
    <row r="48" spans="1:14" x14ac:dyDescent="0.2">
      <c r="A48" s="12"/>
      <c r="B48" s="6" t="s">
        <v>33</v>
      </c>
      <c r="C48" s="19"/>
      <c r="D48" s="19"/>
      <c r="E48" s="19"/>
      <c r="F48" s="34"/>
      <c r="G48" s="34"/>
      <c r="H48" s="7"/>
      <c r="I48" s="35"/>
    </row>
    <row r="49" spans="1:9" x14ac:dyDescent="0.2">
      <c r="A49" s="12"/>
      <c r="B49" s="9" t="s">
        <v>61</v>
      </c>
      <c r="C49" s="9"/>
      <c r="D49" s="9"/>
      <c r="E49" s="9"/>
      <c r="F49" s="57">
        <f>8005+215+55</f>
        <v>8275</v>
      </c>
      <c r="G49" s="53" t="s">
        <v>74</v>
      </c>
      <c r="I49" s="35"/>
    </row>
    <row r="50" spans="1:9" x14ac:dyDescent="0.2">
      <c r="A50" s="12"/>
      <c r="B50" s="19" t="s">
        <v>67</v>
      </c>
      <c r="C50" s="19"/>
      <c r="D50" s="19"/>
      <c r="E50" s="19"/>
      <c r="F50" s="34">
        <v>10420</v>
      </c>
      <c r="G50" s="58" t="s">
        <v>74</v>
      </c>
      <c r="I50" s="35"/>
    </row>
    <row r="51" spans="1:9" x14ac:dyDescent="0.2">
      <c r="A51" s="12"/>
      <c r="B51" s="7" t="s">
        <v>32</v>
      </c>
      <c r="C51" s="9"/>
      <c r="D51" s="9"/>
      <c r="E51" s="9"/>
      <c r="F51" s="28">
        <f>SUM(F49:F50)</f>
        <v>18695</v>
      </c>
      <c r="G51" s="48" t="s">
        <v>31</v>
      </c>
      <c r="H51" s="29"/>
      <c r="I51" s="36"/>
    </row>
    <row r="52" spans="1:9" x14ac:dyDescent="0.2">
      <c r="A52" s="13"/>
      <c r="B52" s="6"/>
      <c r="C52" s="6"/>
      <c r="D52" s="6"/>
      <c r="E52" s="6"/>
      <c r="F52" s="47"/>
      <c r="G52" s="4"/>
      <c r="H52" s="4"/>
      <c r="I52" s="2"/>
    </row>
    <row r="53" spans="1:9" x14ac:dyDescent="0.2">
      <c r="I53" s="85" t="s">
        <v>76</v>
      </c>
    </row>
  </sheetData>
  <mergeCells count="13">
    <mergeCell ref="C45:E45"/>
    <mergeCell ref="B1:B5"/>
    <mergeCell ref="C1:I1"/>
    <mergeCell ref="C2:I2"/>
    <mergeCell ref="C3:I3"/>
    <mergeCell ref="C4:I4"/>
    <mergeCell ref="B44:C44"/>
    <mergeCell ref="C5:I5"/>
    <mergeCell ref="C6:F6"/>
    <mergeCell ref="C7:F7"/>
    <mergeCell ref="C8:F8"/>
    <mergeCell ref="C9:F9"/>
    <mergeCell ref="C10:F10"/>
  </mergeCells>
  <phoneticPr fontId="0" type="noConversion"/>
  <pageMargins left="0.5" right="0.375" top="0.5" bottom="0.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</vt:lpstr>
      <vt:lpstr>Estimate!Print_Area</vt:lpstr>
    </vt:vector>
  </TitlesOfParts>
  <Company>City of Happy Valley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</dc:creator>
  <cp:lastModifiedBy>Cristie Myron</cp:lastModifiedBy>
  <cp:lastPrinted>2020-02-25T16:29:30Z</cp:lastPrinted>
  <dcterms:created xsi:type="dcterms:W3CDTF">2005-02-16T23:19:40Z</dcterms:created>
  <dcterms:modified xsi:type="dcterms:W3CDTF">2020-08-28T20:56:59Z</dcterms:modified>
</cp:coreProperties>
</file>